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ponents" sheetId="1" state="visible" r:id="rId2"/>
    <sheet name="Connection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<sst xmlns="http://schemas.openxmlformats.org/spreadsheetml/2006/main" count="116" uniqueCount="67">
  <si>
    <t xml:space="preserve">name</t>
  </si>
  <si>
    <t xml:space="preserve">description</t>
  </si>
  <si>
    <t xml:space="preserve">ign</t>
  </si>
  <si>
    <t xml:space="preserve">count</t>
  </si>
  <si>
    <t xml:space="preserve">compnt</t>
  </si>
  <si>
    <t xml:space="preserve">parent</t>
  </si>
  <si>
    <t xml:space="preserve">append</t>
  </si>
  <si>
    <t xml:space="preserve">primitive</t>
  </si>
  <si>
    <t xml:space="preserve">colour</t>
  </si>
  <si>
    <t xml:space="preserve">dim1</t>
  </si>
  <si>
    <t xml:space="preserve">dim2</t>
  </si>
  <si>
    <t xml:space="preserve">dim3</t>
  </si>
  <si>
    <t xml:space="preserve">top</t>
  </si>
  <si>
    <t xml:space="preserve">bottom</t>
  </si>
  <si>
    <t xml:space="preserve">posx</t>
  </si>
  <si>
    <t xml:space="preserve">posy</t>
  </si>
  <si>
    <t xml:space="preserve">posz</t>
  </si>
  <si>
    <t xml:space="preserve">roll</t>
  </si>
  <si>
    <t xml:space="preserve">pitch</t>
  </si>
  <si>
    <t xml:space="preserve">yaw</t>
  </si>
  <si>
    <t xml:space="preserve">area</t>
  </si>
  <si>
    <t xml:space="preserve">volume</t>
  </si>
  <si>
    <t xml:space="preserve">material</t>
  </si>
  <si>
    <t xml:space="preserve">spectralMarkers</t>
  </si>
  <si>
    <t xml:space="preserve">mass</t>
  </si>
  <si>
    <t xml:space="preserve">aMass</t>
  </si>
  <si>
    <t xml:space="preserve">bMass</t>
  </si>
  <si>
    <t xml:space="preserve">cMass</t>
  </si>
  <si>
    <t xml:space="preserve">sMass</t>
  </si>
  <si>
    <t xml:space="preserve">tMass</t>
  </si>
  <si>
    <t xml:space="preserve">density</t>
  </si>
  <si>
    <t xml:space="preserve">approxBc</t>
  </si>
  <si>
    <t xml:space="preserve">startTemp</t>
  </si>
  <si>
    <t xml:space="preserve">releaseCriteria</t>
  </si>
  <si>
    <t xml:space="preserve">temperature</t>
  </si>
  <si>
    <t xml:space="preserve">altitude</t>
  </si>
  <si>
    <t xml:space="preserve">heat</t>
  </si>
  <si>
    <t xml:space="preserve">pressure</t>
  </si>
  <si>
    <t xml:space="preserve">load</t>
  </si>
  <si>
    <t xml:space="preserve">tempTime</t>
  </si>
  <si>
    <t xml:space="preserve">massLoss</t>
  </si>
  <si>
    <t xml:space="preserve">heatLoad</t>
  </si>
  <si>
    <t xml:space="preserve">_PARENT</t>
  </si>
  <si>
    <t xml:space="preserve">SPH</t>
  </si>
  <si>
    <t xml:space="preserve">${parentRadius}</t>
  </si>
  <si>
    <t xml:space="preserve">undemisable</t>
  </si>
  <si>
    <t xml:space="preserve">${parentMass}</t>
  </si>
  <si>
    <t xml:space="preserve">${releaseAlt}</t>
  </si>
  <si>
    <t xml:space="preserve">RW_BBU</t>
  </si>
  <si>
    <t xml:space="preserve">RW_COVER</t>
  </si>
  <si>
    <t xml:space="preserve">CYL</t>
  </si>
  <si>
    <t xml:space="preserve">steel</t>
  </si>
  <si>
    <t xml:space="preserve">aluminium</t>
  </si>
  <si>
    <t xml:space="preserve">RW_FLYWHEEL</t>
  </si>
  <si>
    <t xml:space="preserve">RNG</t>
  </si>
  <si>
    <t xml:space="preserve">RW_PCB</t>
  </si>
  <si>
    <t xml:space="preserve">RW_MOTOR</t>
  </si>
  <si>
    <t xml:space="preserve">RW_STRUT1</t>
  </si>
  <si>
    <t xml:space="preserve">BOX</t>
  </si>
  <si>
    <t xml:space="preserve">RW_STRUT2</t>
  </si>
  <si>
    <t xml:space="preserve">RW_STRUT3</t>
  </si>
  <si>
    <t xml:space="preserve">RW_STRUT4</t>
  </si>
  <si>
    <t xml:space="preserve">RW_STRUT5</t>
  </si>
  <si>
    <t xml:space="preserve">name1</t>
  </si>
  <si>
    <t xml:space="preserve">name2</t>
  </si>
  <si>
    <t xml:space="preserve">type</t>
  </si>
  <si>
    <t xml:space="preserve">insertCount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</si>
</sst>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00"/>
    <numFmt numFmtId="166" formatCode="0.00"/>
    <numFmt numFmtId="167" formatCode="0"/>
    <numFmt numFmtId="168" formatCode="0.000"/>
    <numFmt numFmtId="169" formatCode="0.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F4" activeCellId="0" sqref="F4"/>
    </sheetView>
  </sheetViews>
  <sheetFormatPr defaultRowHeight="13.8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8.81"/>
    <col collapsed="false" customWidth="true" hidden="false" outlineLevel="0" max="3" min="3" style="0" width="3.31"/>
    <col collapsed="false" customWidth="true" hidden="false" outlineLevel="0" max="4" min="4" style="0" width="5.05"/>
    <col collapsed="false" customWidth="true" hidden="false" outlineLevel="0" max="5" min="5" style="0" width="6.3"/>
    <col collapsed="false" customWidth="true" hidden="false" outlineLevel="0" max="6" min="6" style="0" width="9.57"/>
    <col collapsed="false" customWidth="true" hidden="false" outlineLevel="0" max="7" min="7" style="0" width="6.21"/>
    <col collapsed="false" customWidth="true" hidden="false" outlineLevel="0" max="8" min="8" style="0" width="7.07"/>
    <col collapsed="false" customWidth="true" hidden="false" outlineLevel="0" max="9" min="9" style="0" width="5.53"/>
    <col collapsed="false" customWidth="true" hidden="false" outlineLevel="0" max="10" min="10" style="0" width="11.31"/>
    <col collapsed="false" customWidth="true" hidden="false" outlineLevel="0" max="11" min="11" style="0" width="4.66"/>
    <col collapsed="false" customWidth="true" hidden="false" outlineLevel="0" max="12" min="12" style="0" width="5.43"/>
    <col collapsed="false" customWidth="true" hidden="false" outlineLevel="0" max="13" min="13" style="0" width="3.4"/>
    <col collapsed="false" customWidth="true" hidden="false" outlineLevel="0" max="14" min="14" style="0" width="6.01"/>
    <col collapsed="false" customWidth="true" hidden="false" outlineLevel="0" max="17" min="15" style="0" width="5.14"/>
    <col collapsed="false" customWidth="true" hidden="false" outlineLevel="0" max="18" min="18" style="0" width="3.4"/>
    <col collapsed="false" customWidth="true" hidden="false" outlineLevel="0" max="19" min="19" style="0" width="4.56"/>
    <col collapsed="false" customWidth="true" hidden="false" outlineLevel="0" max="20" min="20" style="0" width="4.37"/>
    <col collapsed="false" customWidth="true" hidden="false" outlineLevel="0" max="22" min="21" style="0" width="6.88"/>
    <col collapsed="false" customWidth="true" hidden="false" outlineLevel="0" max="23" min="23" style="0" width="9.1"/>
    <col collapsed="false" customWidth="true" hidden="false" outlineLevel="0" max="24" min="24" style="0" width="11.99"/>
    <col collapsed="false" customWidth="true" hidden="false" outlineLevel="0" max="25" min="25" style="0" width="10.35"/>
    <col collapsed="false" customWidth="true" hidden="false" outlineLevel="0" max="26" min="26" style="0" width="5.43"/>
    <col collapsed="false" customWidth="true" hidden="false" outlineLevel="0" max="27" min="27" style="0" width="6.88"/>
    <col collapsed="false" customWidth="true" hidden="false" outlineLevel="0" max="28" min="28" style="0" width="5.43"/>
    <col collapsed="false" customWidth="true" hidden="false" outlineLevel="0" max="30" min="29" style="0" width="6.88"/>
    <col collapsed="false" customWidth="true" hidden="false" outlineLevel="0" max="32" min="31" style="0" width="7.75"/>
    <col collapsed="false" customWidth="true" hidden="false" outlineLevel="0" max="33" min="33" style="0" width="8.03"/>
    <col collapsed="false" customWidth="true" hidden="false" outlineLevel="0" max="34" min="34" style="0" width="11.02"/>
    <col collapsed="false" customWidth="true" hidden="false" outlineLevel="0" max="35" min="35" style="0" width="9.38"/>
    <col collapsed="false" customWidth="true" hidden="false" outlineLevel="0" max="36" min="36" style="0" width="9.19"/>
    <col collapsed="false" customWidth="true" hidden="false" outlineLevel="0" max="37" min="37" style="0" width="4.09"/>
    <col collapsed="false" customWidth="true" hidden="false" outlineLevel="0" max="38" min="38" style="0" width="7.17"/>
    <col collapsed="false" customWidth="true" hidden="false" outlineLevel="0" max="39" min="39" style="0" width="4.09"/>
    <col collapsed="false" customWidth="true" hidden="false" outlineLevel="0" max="40" min="40" style="0" width="7.84"/>
    <col collapsed="false" customWidth="true" hidden="false" outlineLevel="0" max="41" min="41" style="0" width="8.03"/>
    <col collapsed="false" customWidth="true" hidden="false" outlineLevel="0" max="42" min="42" style="0" width="7.46"/>
    <col collapsed="false" customWidth="true" hidden="false" outlineLevel="0" max="1025" min="43" style="0" width="9.14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="8" customFormat="true" ht="13.8" hidden="false" customHeight="false" outlineLevel="0" collapsed="false">
      <c r="A2" s="3" t="s">
        <v>42</v>
      </c>
      <c r="B2" s="3"/>
      <c r="C2" s="3"/>
      <c r="D2" s="4"/>
      <c r="E2" s="3"/>
      <c r="F2" s="3"/>
      <c r="G2" s="3"/>
      <c r="H2" s="3" t="s">
        <v>43</v>
      </c>
      <c r="I2" s="4"/>
      <c r="J2" s="4" t="s">
        <v>44</v>
      </c>
      <c r="K2" s="4"/>
      <c r="L2" s="4"/>
      <c r="M2" s="3"/>
      <c r="N2" s="3"/>
      <c r="O2" s="4" t="n">
        <v>0</v>
      </c>
      <c r="P2" s="4" t="n">
        <v>0</v>
      </c>
      <c r="Q2" s="4" t="n">
        <v>0</v>
      </c>
      <c r="R2" s="4" t="n">
        <v>0</v>
      </c>
      <c r="S2" s="4" t="n">
        <v>0</v>
      </c>
      <c r="T2" s="4" t="n">
        <v>0</v>
      </c>
      <c r="U2" s="5" t="e">
        <f aca="false">IF(H2="CYL",PI()*J2*(J2+K2)/2,IF(H2="BOX",((J2*K2)+(K2*L2)+(L2*J2))/2,IF(H2="SPH",PI()*J2*J2,-1)))</f>
        <v>#VALUE!</v>
      </c>
      <c r="V2" s="5" t="e">
        <f aca="false">IF(H2="CYL",PI()*J2*J2*K2,IF(H2="BOX", J2*K2*L2,IF(H2="SPH",4*PI()*J2*J2*J2/3,-1)))</f>
        <v>#VALUE!</v>
      </c>
      <c r="W2" s="3" t="s">
        <v>45</v>
      </c>
      <c r="X2" s="3"/>
      <c r="Y2" s="4" t="s">
        <v>46</v>
      </c>
      <c r="Z2" s="6" t="n">
        <f aca="false">IF(AND(ISBLANK(C2),NOT(ISBLANK(G2))),AD2,0)</f>
        <v>0</v>
      </c>
      <c r="AA2" s="6" t="e">
        <f aca="false">IF(AND(ISBLANK(C2),ISBLANK(G2),ISBLANK(E2)),AD2,0)</f>
        <v>#VALUE!</v>
      </c>
      <c r="AB2" s="6" t="n">
        <f aca="false">IF(ISBLANK(C2),SUMIFS(AD$3:AD$1001,E$3:E$1001,A2),0)</f>
        <v>0</v>
      </c>
      <c r="AC2" s="6" t="e">
        <f aca="false">IF(ISBLANK(C2),AB2+Y2,0)</f>
        <v>#VALUE!</v>
      </c>
      <c r="AD2" s="6" t="e">
        <f aca="false">IF(ISBLANK(C2),AC2*IF(ISBLANK(D2), 1, D2),0)</f>
        <v>#VALUE!</v>
      </c>
      <c r="AE2" s="5" t="e">
        <f aca="false">Y2/V2</f>
        <v>#VALUE!</v>
      </c>
      <c r="AF2" s="5" t="e">
        <f aca="false">Y2/U2/IF(H2="CYL",0.916,IF(H2="BOX",0.919,IF(H2="SPH",0.915,0)))</f>
        <v>#VALUE!</v>
      </c>
      <c r="AG2" s="7" t="n">
        <v>300</v>
      </c>
      <c r="AH2" s="4"/>
      <c r="AI2" s="4"/>
      <c r="AJ2" s="4" t="s">
        <v>47</v>
      </c>
      <c r="AK2" s="4"/>
      <c r="AL2" s="4"/>
      <c r="AM2" s="4"/>
      <c r="AN2" s="4"/>
      <c r="AO2" s="4"/>
      <c r="AP2" s="4"/>
    </row>
    <row r="3" customFormat="false" ht="13.8" hidden="false" customHeight="false" outlineLevel="0" collapsed="false">
      <c r="A3" s="3" t="s">
        <v>48</v>
      </c>
      <c r="B3" s="3"/>
      <c r="C3" s="3"/>
      <c r="D3" s="7"/>
      <c r="E3" s="3"/>
      <c r="F3" s="3" t="s">
        <v>49</v>
      </c>
      <c r="G3" s="3"/>
      <c r="H3" s="3" t="s">
        <v>50</v>
      </c>
      <c r="I3" s="4"/>
      <c r="J3" s="9" t="n">
        <v>0.0235</v>
      </c>
      <c r="K3" s="9" t="n">
        <v>0.089</v>
      </c>
      <c r="L3" s="4"/>
      <c r="M3" s="3"/>
      <c r="N3" s="3"/>
      <c r="O3" s="9" t="n">
        <v>-0.0015</v>
      </c>
      <c r="P3" s="9" t="n">
        <v>0</v>
      </c>
      <c r="Q3" s="9" t="n">
        <v>0</v>
      </c>
      <c r="R3" s="10" t="n">
        <v>0</v>
      </c>
      <c r="S3" s="10" t="n">
        <v>0</v>
      </c>
      <c r="T3" s="10" t="n">
        <v>0</v>
      </c>
      <c r="U3" s="5" t="n">
        <f aca="false">IF(H3="CYL",PI()*J3*(J3+K3)/2,IF(H3="BOX",((J3*K3)+(K3*L3)+(L3*J3))/2,IF(H3="SPH",PI()*J3*J3,-1)))</f>
        <v>0.00415279278896401</v>
      </c>
      <c r="V3" s="5" t="n">
        <f aca="false">IF(H3="CYL",PI()*J3*J3*K3,IF(H3="BOX", J3*K3*L3,IF(H3="SPH",4*PI()*J3*J3*J3/3,-1)))</f>
        <v>0.000154410064322102</v>
      </c>
      <c r="W3" s="3" t="s">
        <v>51</v>
      </c>
      <c r="X3" s="3"/>
      <c r="Y3" s="9" t="n">
        <v>0.9</v>
      </c>
      <c r="Z3" s="6" t="n">
        <f aca="false">IF(AND(ISBLANK(C3),NOT(ISBLANK(G3))),AD3,0)</f>
        <v>0</v>
      </c>
      <c r="AA3" s="6" t="n">
        <f aca="false">IF(AND(ISBLANK(C3),ISBLANK(G3),ISBLANK(E3)),AD3,0)</f>
        <v>0.9</v>
      </c>
      <c r="AB3" s="6" t="n">
        <f aca="false">IF(ISBLANK(C3),SUMIFS(AD$3:AD$1001,E$3:E$1001,A3),0)</f>
        <v>0</v>
      </c>
      <c r="AC3" s="6" t="n">
        <f aca="false">IF(ISBLANK(C3),AB3+Y3,0)</f>
        <v>0.9</v>
      </c>
      <c r="AD3" s="6" t="n">
        <f aca="false">IF(ISBLANK(C3),AC3*IF(ISBLANK(D3), 1, D3),0)</f>
        <v>0.9</v>
      </c>
      <c r="AE3" s="5" t="n">
        <f aca="false">Y3/V3</f>
        <v>5828.6356135607</v>
      </c>
      <c r="AF3" s="5" t="n">
        <f aca="false">Y3/U3/IF(H3="CYL",0.916,IF(H3="BOX",0.919,IF(H3="SPH",0.915,0)))</f>
        <v>236.595660082721</v>
      </c>
      <c r="AG3" s="7" t="n">
        <v>300</v>
      </c>
      <c r="AH3" s="4"/>
      <c r="AI3" s="4"/>
      <c r="AJ3" s="4"/>
      <c r="AK3" s="4"/>
      <c r="AL3" s="4"/>
      <c r="AM3" s="4"/>
      <c r="AN3" s="4"/>
      <c r="AO3" s="4"/>
      <c r="AP3" s="4"/>
    </row>
    <row r="4" customFormat="false" ht="13.8" hidden="false" customHeight="false" outlineLevel="0" collapsed="false">
      <c r="A4" s="3" t="s">
        <v>49</v>
      </c>
      <c r="B4" s="3"/>
      <c r="C4" s="3"/>
      <c r="D4" s="7"/>
      <c r="E4" s="3"/>
      <c r="F4" s="3" t="s">
        <v>42</v>
      </c>
      <c r="G4" s="3"/>
      <c r="H4" s="3" t="s">
        <v>50</v>
      </c>
      <c r="I4" s="4"/>
      <c r="J4" s="9" t="n">
        <v>0.172</v>
      </c>
      <c r="K4" s="9" t="n">
        <v>0.104</v>
      </c>
      <c r="L4" s="4"/>
      <c r="M4" s="3"/>
      <c r="N4" s="3"/>
      <c r="O4" s="9" t="n">
        <v>0</v>
      </c>
      <c r="P4" s="9" t="n">
        <v>0</v>
      </c>
      <c r="Q4" s="9" t="n">
        <v>0</v>
      </c>
      <c r="R4" s="10" t="n">
        <v>0</v>
      </c>
      <c r="S4" s="10" t="n">
        <v>0</v>
      </c>
      <c r="T4" s="10" t="n">
        <v>0</v>
      </c>
      <c r="U4" s="5" t="n">
        <f aca="false">IF(H4="CYL",PI()*J4*(J4+K4)/2,IF(H4="BOX",((J4*K4)+(K4*L4)+(L4*J4))/2,IF(H4="SPH",PI()*J4*J4,-1)))</f>
        <v>0.0745688432256073</v>
      </c>
      <c r="V4" s="5" t="n">
        <f aca="false">IF(H4="CYL",PI()*J4*J4*K4,IF(H4="BOX", J4*K4*L4,IF(H4="SPH",4*PI()*J4*J4*J4/3,-1)))</f>
        <v>0.00966585121463525</v>
      </c>
      <c r="W4" s="3" t="s">
        <v>52</v>
      </c>
      <c r="X4" s="3"/>
      <c r="Y4" s="9" t="n">
        <v>1.51</v>
      </c>
      <c r="Z4" s="6" t="n">
        <f aca="false">IF(AND(ISBLANK(C4),NOT(ISBLANK(G4))),AD4,0)</f>
        <v>0</v>
      </c>
      <c r="AA4" s="6" t="n">
        <f aca="false">IF(AND(ISBLANK(C4),ISBLANK(G4),ISBLANK(E4)),AD4,0)</f>
        <v>1.51</v>
      </c>
      <c r="AB4" s="6" t="n">
        <f aca="false">IF(ISBLANK(C4),SUMIFS(AD$3:AD$1001,E$3:E$1001,A4),0)</f>
        <v>0</v>
      </c>
      <c r="AC4" s="6" t="n">
        <f aca="false">IF(ISBLANK(C4),AB4+Y4,0)</f>
        <v>1.51</v>
      </c>
      <c r="AD4" s="6" t="n">
        <f aca="false">IF(ISBLANK(C4),AC4*IF(ISBLANK(D4), 1, D4),0)</f>
        <v>1.51</v>
      </c>
      <c r="AE4" s="5" t="n">
        <f aca="false">Y4/V4</f>
        <v>156.220074825245</v>
      </c>
      <c r="AF4" s="5" t="n">
        <f aca="false">Y4/U4/IF(H4="CYL",0.916,IF(H4="BOX",0.919,IF(H4="SPH",0.915,0)))</f>
        <v>22.1067076330135</v>
      </c>
      <c r="AG4" s="7" t="n">
        <v>300</v>
      </c>
      <c r="AH4" s="4"/>
      <c r="AI4" s="4"/>
      <c r="AJ4" s="4"/>
      <c r="AK4" s="4"/>
      <c r="AL4" s="4"/>
      <c r="AM4" s="4"/>
      <c r="AN4" s="4"/>
      <c r="AO4" s="4"/>
      <c r="AP4" s="4"/>
    </row>
    <row r="5" customFormat="false" ht="13.8" hidden="false" customHeight="false" outlineLevel="0" collapsed="false">
      <c r="A5" s="3" t="s">
        <v>53</v>
      </c>
      <c r="B5" s="3"/>
      <c r="C5" s="3"/>
      <c r="D5" s="7"/>
      <c r="E5" s="3"/>
      <c r="F5" s="3" t="s">
        <v>49</v>
      </c>
      <c r="G5" s="3"/>
      <c r="H5" s="3" t="s">
        <v>54</v>
      </c>
      <c r="I5" s="4"/>
      <c r="J5" s="9" t="n">
        <v>0.1655</v>
      </c>
      <c r="K5" s="9" t="n">
        <v>0.052</v>
      </c>
      <c r="L5" s="4" t="n">
        <v>0.145</v>
      </c>
      <c r="M5" s="3"/>
      <c r="N5" s="3"/>
      <c r="O5" s="9" t="n">
        <v>0.013</v>
      </c>
      <c r="P5" s="9" t="n">
        <v>0</v>
      </c>
      <c r="Q5" s="9" t="n">
        <v>0</v>
      </c>
      <c r="R5" s="10" t="n">
        <v>0</v>
      </c>
      <c r="S5" s="10" t="n">
        <v>0</v>
      </c>
      <c r="T5" s="10" t="n">
        <v>0</v>
      </c>
      <c r="U5" s="5" t="n">
        <f aca="false">IF(H5="CYL",PI()*J5*(J5+K5)/2,IF(H5="BOX",((J5*K5)+(K5*L5)+(L5*J5))/2,IF(H5="SPH",PI()*J5*J5,-1)))</f>
        <v>-1</v>
      </c>
      <c r="V5" s="5" t="n">
        <f aca="false">IF(H5="CYL",PI()*J5*J5*K5,IF(H5="BOX", J5*K5*L5,IF(H5="SPH",4*PI()*J5*J5*J5/3,-1)))</f>
        <v>-1</v>
      </c>
      <c r="W5" s="3" t="s">
        <v>51</v>
      </c>
      <c r="X5" s="3"/>
      <c r="Y5" s="9" t="n">
        <v>4.9</v>
      </c>
      <c r="Z5" s="6" t="n">
        <f aca="false">IF(AND(ISBLANK(C5),NOT(ISBLANK(G5))),AD5,0)</f>
        <v>0</v>
      </c>
      <c r="AA5" s="6" t="n">
        <f aca="false">IF(AND(ISBLANK(C5),ISBLANK(G5),ISBLANK(E5)),AD5,0)</f>
        <v>4.9</v>
      </c>
      <c r="AB5" s="6" t="n">
        <f aca="false">IF(ISBLANK(C5),SUMIFS(AD$3:AD$1001,E$3:E$1001,A5),0)</f>
        <v>0</v>
      </c>
      <c r="AC5" s="6" t="n">
        <f aca="false">IF(ISBLANK(C5),AB5+Y5,0)</f>
        <v>4.9</v>
      </c>
      <c r="AD5" s="6" t="n">
        <f aca="false">IF(ISBLANK(C5),AC5*IF(ISBLANK(D5), 1, D5),0)</f>
        <v>4.9</v>
      </c>
      <c r="AE5" s="5" t="n">
        <f aca="false">Y5/V5</f>
        <v>-4.9</v>
      </c>
      <c r="AF5" s="5" t="e">
        <f aca="false">Y5/U5/IF(H5="CYL",0.916,IF(H5="BOX",0.919,IF(H5="SPH",0.915,0)))</f>
        <v>#DIV/0!</v>
      </c>
      <c r="AG5" s="7" t="n">
        <v>300</v>
      </c>
      <c r="AH5" s="4"/>
      <c r="AI5" s="4"/>
      <c r="AJ5" s="4"/>
      <c r="AK5" s="4"/>
      <c r="AL5" s="4"/>
      <c r="AM5" s="4"/>
      <c r="AN5" s="4"/>
      <c r="AO5" s="4"/>
      <c r="AP5" s="4"/>
    </row>
    <row r="6" customFormat="false" ht="13.8" hidden="false" customHeight="false" outlineLevel="0" collapsed="false">
      <c r="A6" s="3" t="s">
        <v>55</v>
      </c>
      <c r="B6" s="3"/>
      <c r="C6" s="3"/>
      <c r="D6" s="7"/>
      <c r="E6" s="3"/>
      <c r="F6" s="3" t="s">
        <v>49</v>
      </c>
      <c r="G6" s="3"/>
      <c r="H6" s="3" t="s">
        <v>54</v>
      </c>
      <c r="I6" s="4" t="n">
        <v>0.3</v>
      </c>
      <c r="J6" s="9" t="n">
        <v>0.1</v>
      </c>
      <c r="K6" s="9" t="n">
        <v>0.005</v>
      </c>
      <c r="L6" s="4" t="n">
        <v>0.0495</v>
      </c>
      <c r="M6" s="3"/>
      <c r="N6" s="3"/>
      <c r="O6" s="9" t="n">
        <v>-0.0275</v>
      </c>
      <c r="P6" s="9" t="n">
        <v>0</v>
      </c>
      <c r="Q6" s="9" t="n">
        <v>0</v>
      </c>
      <c r="R6" s="10" t="n">
        <v>0</v>
      </c>
      <c r="S6" s="10" t="n">
        <v>0</v>
      </c>
      <c r="T6" s="10" t="n">
        <v>0</v>
      </c>
      <c r="U6" s="5" t="n">
        <f aca="false">IF(H6="CYL",PI()*J6*(J6+K6)/2,IF(H6="BOX",((J6*K6)+(K6*L6)+(L6*J6))/2,IF(H6="SPH",PI()*J6*J6,-1)))</f>
        <v>-1</v>
      </c>
      <c r="V6" s="5" t="n">
        <f aca="false">IF(H6="CYL",PI()*J6*J6*K6,IF(H6="BOX", J6*K6*L6,IF(H6="SPH",4*PI()*J6*J6*J6/3,-1)))</f>
        <v>-1</v>
      </c>
      <c r="W6" s="3" t="s">
        <v>52</v>
      </c>
      <c r="X6" s="3"/>
      <c r="Y6" s="9" t="n">
        <v>0.1</v>
      </c>
      <c r="Z6" s="6" t="n">
        <f aca="false">IF(AND(ISBLANK(C6),NOT(ISBLANK(G6))),AD6,0)</f>
        <v>0</v>
      </c>
      <c r="AA6" s="6" t="n">
        <f aca="false">IF(AND(ISBLANK(C6),ISBLANK(G6),ISBLANK(E6)),AD6,0)</f>
        <v>0.1</v>
      </c>
      <c r="AB6" s="6" t="n">
        <f aca="false">IF(ISBLANK(C6),SUMIFS(AD$3:AD$1001,E$3:E$1001,A6),0)</f>
        <v>0</v>
      </c>
      <c r="AC6" s="6" t="n">
        <f aca="false">IF(ISBLANK(C6),AB6+Y6,0)</f>
        <v>0.1</v>
      </c>
      <c r="AD6" s="6" t="n">
        <f aca="false">IF(ISBLANK(C6),AC6*IF(ISBLANK(D6), 1, D6),0)</f>
        <v>0.1</v>
      </c>
      <c r="AE6" s="5" t="n">
        <f aca="false">Y6/V6</f>
        <v>-0.1</v>
      </c>
      <c r="AF6" s="5" t="e">
        <f aca="false">Y6/U6/IF(H6="CYL",0.916,IF(H6="BOX",0.919,IF(H6="SPH",0.915,0)))</f>
        <v>#DIV/0!</v>
      </c>
      <c r="AG6" s="7" t="n">
        <v>300</v>
      </c>
      <c r="AH6" s="4"/>
      <c r="AI6" s="4"/>
      <c r="AJ6" s="4"/>
      <c r="AK6" s="4"/>
      <c r="AL6" s="4"/>
      <c r="AM6" s="4"/>
      <c r="AN6" s="4"/>
      <c r="AO6" s="4"/>
      <c r="AP6" s="4"/>
    </row>
    <row r="7" customFormat="false" ht="13.8" hidden="false" customHeight="false" outlineLevel="0" collapsed="false">
      <c r="A7" s="3" t="s">
        <v>56</v>
      </c>
      <c r="B7" s="3"/>
      <c r="C7" s="3"/>
      <c r="D7" s="7"/>
      <c r="E7" s="3"/>
      <c r="F7" s="3" t="s">
        <v>49</v>
      </c>
      <c r="G7" s="3"/>
      <c r="H7" s="3" t="s">
        <v>54</v>
      </c>
      <c r="I7" s="4" t="n">
        <v>0.6</v>
      </c>
      <c r="J7" s="9" t="n">
        <v>0.0495</v>
      </c>
      <c r="K7" s="9" t="n">
        <v>0.0375</v>
      </c>
      <c r="L7" s="4" t="n">
        <v>0.0234</v>
      </c>
      <c r="M7" s="3"/>
      <c r="N7" s="3"/>
      <c r="O7" s="9" t="n">
        <v>-0.0272</v>
      </c>
      <c r="P7" s="9" t="n">
        <v>0</v>
      </c>
      <c r="Q7" s="9" t="n">
        <v>0</v>
      </c>
      <c r="R7" s="10" t="n">
        <v>0</v>
      </c>
      <c r="S7" s="10" t="n">
        <v>0</v>
      </c>
      <c r="T7" s="10" t="n">
        <v>0</v>
      </c>
      <c r="U7" s="5" t="n">
        <f aca="false">IF(H7="CYL",PI()*J7*(J7+K7)/2,IF(H7="BOX",((J7*K7)+(K7*L7)+(L7*J7))/2,IF(H7="SPH",PI()*J7*J7,-1)))</f>
        <v>-1</v>
      </c>
      <c r="V7" s="5" t="n">
        <f aca="false">IF(H7="CYL",PI()*J7*J7*K7,IF(H7="BOX", J7*K7*L7,IF(H7="SPH",4*PI()*J7*J7*J7/3,-1)))</f>
        <v>-1</v>
      </c>
      <c r="W7" s="3" t="s">
        <v>51</v>
      </c>
      <c r="X7" s="3"/>
      <c r="Y7" s="9" t="n">
        <v>0.7</v>
      </c>
      <c r="Z7" s="6" t="n">
        <f aca="false">IF(AND(ISBLANK(C7),NOT(ISBLANK(G7))),AD7,0)</f>
        <v>0</v>
      </c>
      <c r="AA7" s="6" t="n">
        <f aca="false">IF(AND(ISBLANK(C7),ISBLANK(G7),ISBLANK(E7)),AD7,0)</f>
        <v>0.7</v>
      </c>
      <c r="AB7" s="6" t="n">
        <f aca="false">IF(ISBLANK(C7),SUMIFS(AD$3:AD$1001,E$3:E$1001,A7),0)</f>
        <v>0</v>
      </c>
      <c r="AC7" s="6" t="n">
        <f aca="false">IF(ISBLANK(C7),AB7+Y7,0)</f>
        <v>0.7</v>
      </c>
      <c r="AD7" s="6" t="n">
        <f aca="false">IF(ISBLANK(C7),AC7*IF(ISBLANK(D7), 1, D7),0)</f>
        <v>0.7</v>
      </c>
      <c r="AE7" s="5" t="n">
        <f aca="false">Y7/V7</f>
        <v>-0.7</v>
      </c>
      <c r="AF7" s="5" t="e">
        <f aca="false">Y7/U7/IF(H7="CYL",0.916,IF(H7="BOX",0.919,IF(H7="SPH",0.915,0)))</f>
        <v>#DIV/0!</v>
      </c>
      <c r="AG7" s="7" t="n">
        <v>300</v>
      </c>
      <c r="AH7" s="4"/>
      <c r="AI7" s="4"/>
      <c r="AJ7" s="4"/>
      <c r="AK7" s="4"/>
      <c r="AL7" s="4"/>
      <c r="AM7" s="4"/>
      <c r="AN7" s="4"/>
      <c r="AO7" s="4"/>
      <c r="AP7" s="4"/>
    </row>
    <row r="8" customFormat="false" ht="13.8" hidden="false" customHeight="false" outlineLevel="0" collapsed="false">
      <c r="A8" s="3" t="s">
        <v>57</v>
      </c>
      <c r="B8" s="3"/>
      <c r="C8" s="3"/>
      <c r="D8" s="7"/>
      <c r="E8" s="3"/>
      <c r="F8" s="3" t="s">
        <v>49</v>
      </c>
      <c r="G8" s="3"/>
      <c r="H8" s="3" t="s">
        <v>58</v>
      </c>
      <c r="I8" s="4" t="n">
        <v>0.03</v>
      </c>
      <c r="J8" s="9" t="n">
        <v>0.13</v>
      </c>
      <c r="K8" s="9" t="n">
        <v>0.0185</v>
      </c>
      <c r="L8" s="9" t="n">
        <v>0.016</v>
      </c>
      <c r="M8" s="3"/>
      <c r="N8" s="3"/>
      <c r="O8" s="9" t="n">
        <v>0.013</v>
      </c>
      <c r="P8" s="9" t="n">
        <v>-0.0789</v>
      </c>
      <c r="Q8" s="9" t="n">
        <v>0.0256</v>
      </c>
      <c r="R8" s="10" t="n">
        <v>0</v>
      </c>
      <c r="S8" s="10" t="n">
        <v>18</v>
      </c>
      <c r="T8" s="10" t="n">
        <v>90</v>
      </c>
      <c r="U8" s="5" t="n">
        <f aca="false">IF(H8="CYL",PI()*J8*(J8+K8)/2,IF(H8="BOX",((J8*K8)+(K8*L8)+(L8*J8))/2,IF(H8="SPH",PI()*J8*J8,-1)))</f>
        <v>0.0023905</v>
      </c>
      <c r="V8" s="5" t="n">
        <f aca="false">IF(H8="CYL",PI()*J8*J8*K8,IF(H8="BOX", J8*K8*L8,IF(H8="SPH",4*PI()*J8*J8*J8/3,-1)))</f>
        <v>3.848E-005</v>
      </c>
      <c r="W8" s="3" t="s">
        <v>51</v>
      </c>
      <c r="X8" s="3"/>
      <c r="Y8" s="9" t="n">
        <v>0.1</v>
      </c>
      <c r="Z8" s="6" t="n">
        <f aca="false">IF(AND(ISBLANK(C8),NOT(ISBLANK(G8))),AD8,0)</f>
        <v>0</v>
      </c>
      <c r="AA8" s="6" t="n">
        <f aca="false">IF(AND(ISBLANK(C8),ISBLANK(G8),ISBLANK(E8)),AD8,0)</f>
        <v>0.1</v>
      </c>
      <c r="AB8" s="6" t="n">
        <f aca="false">IF(ISBLANK(C8),SUMIFS(AD$3:AD$1001,E$3:E$1001,A8),0)</f>
        <v>0</v>
      </c>
      <c r="AC8" s="6" t="n">
        <f aca="false">IF(ISBLANK(C8),AB8+Y8,0)</f>
        <v>0.1</v>
      </c>
      <c r="AD8" s="6" t="n">
        <f aca="false">IF(ISBLANK(C8),AC8*IF(ISBLANK(D8), 1, D8),0)</f>
        <v>0.1</v>
      </c>
      <c r="AE8" s="5" t="n">
        <f aca="false">Y8/V8</f>
        <v>2598.7525987526</v>
      </c>
      <c r="AF8" s="5" t="n">
        <f aca="false">Y8/U8/IF(H8="CYL",0.916,IF(H8="BOX",0.919,IF(H8="SPH",0.915,0)))</f>
        <v>45.5193173741089</v>
      </c>
      <c r="AG8" s="7" t="n">
        <v>300</v>
      </c>
      <c r="AH8" s="4"/>
      <c r="AI8" s="4"/>
      <c r="AJ8" s="4"/>
      <c r="AK8" s="4"/>
      <c r="AL8" s="4"/>
      <c r="AM8" s="4"/>
      <c r="AN8" s="4"/>
      <c r="AO8" s="4"/>
      <c r="AP8" s="4"/>
    </row>
    <row r="9" customFormat="false" ht="13.8" hidden="false" customHeight="false" outlineLevel="0" collapsed="false">
      <c r="A9" s="3" t="s">
        <v>59</v>
      </c>
      <c r="B9" s="3"/>
      <c r="C9" s="3"/>
      <c r="D9" s="7"/>
      <c r="E9" s="3"/>
      <c r="F9" s="3" t="s">
        <v>49</v>
      </c>
      <c r="G9" s="3"/>
      <c r="H9" s="3" t="s">
        <v>58</v>
      </c>
      <c r="I9" s="4" t="n">
        <v>0.03</v>
      </c>
      <c r="J9" s="9" t="n">
        <v>0.13</v>
      </c>
      <c r="K9" s="9" t="n">
        <v>0.0185</v>
      </c>
      <c r="L9" s="9" t="n">
        <v>0.016</v>
      </c>
      <c r="M9" s="3"/>
      <c r="N9" s="3"/>
      <c r="O9" s="9" t="n">
        <v>0.013</v>
      </c>
      <c r="P9" s="9" t="n">
        <v>0</v>
      </c>
      <c r="Q9" s="9" t="n">
        <v>0.083</v>
      </c>
      <c r="R9" s="10" t="n">
        <v>0</v>
      </c>
      <c r="S9" s="10" t="n">
        <v>90</v>
      </c>
      <c r="T9" s="10" t="n">
        <v>90</v>
      </c>
      <c r="U9" s="5" t="n">
        <f aca="false">IF(H9="CYL",PI()*J9*(J9+K9)/2,IF(H9="BOX",((J9*K9)+(K9*L9)+(L9*J9))/2,IF(H9="SPH",PI()*J9*J9,-1)))</f>
        <v>0.0023905</v>
      </c>
      <c r="V9" s="5" t="n">
        <f aca="false">IF(H9="CYL",PI()*J9*J9*K9,IF(H9="BOX", J9*K9*L9,IF(H9="SPH",4*PI()*J9*J9*J9/3,-1)))</f>
        <v>3.848E-005</v>
      </c>
      <c r="W9" s="3" t="s">
        <v>51</v>
      </c>
      <c r="X9" s="3"/>
      <c r="Y9" s="9" t="n">
        <v>0.1</v>
      </c>
      <c r="Z9" s="6" t="n">
        <f aca="false">IF(AND(ISBLANK(C9),NOT(ISBLANK(G9))),AD9,0)</f>
        <v>0</v>
      </c>
      <c r="AA9" s="6" t="n">
        <f aca="false">IF(AND(ISBLANK(C9),ISBLANK(G9),ISBLANK(E9)),AD9,0)</f>
        <v>0.1</v>
      </c>
      <c r="AB9" s="6" t="n">
        <f aca="false">IF(ISBLANK(C9),SUMIFS(AD$3:AD$1001,E$3:E$1001,A9),0)</f>
        <v>0</v>
      </c>
      <c r="AC9" s="6" t="n">
        <f aca="false">IF(ISBLANK(C9),AB9+Y9,0)</f>
        <v>0.1</v>
      </c>
      <c r="AD9" s="6" t="n">
        <f aca="false">IF(ISBLANK(C9),AC9*IF(ISBLANK(D9), 1, D9),0)</f>
        <v>0.1</v>
      </c>
      <c r="AE9" s="5" t="n">
        <f aca="false">Y9/V9</f>
        <v>2598.7525987526</v>
      </c>
      <c r="AF9" s="5" t="n">
        <f aca="false">Y9/U9/IF(H9="CYL",0.916,IF(H9="BOX",0.919,IF(H9="SPH",0.915,0)))</f>
        <v>45.5193173741089</v>
      </c>
      <c r="AG9" s="7" t="n">
        <v>300</v>
      </c>
      <c r="AH9" s="4"/>
      <c r="AI9" s="4"/>
      <c r="AJ9" s="4"/>
      <c r="AK9" s="4"/>
      <c r="AL9" s="4"/>
      <c r="AM9" s="4"/>
      <c r="AN9" s="4"/>
      <c r="AO9" s="4"/>
      <c r="AP9" s="4"/>
    </row>
    <row r="10" customFormat="false" ht="13.8" hidden="false" customHeight="false" outlineLevel="0" collapsed="false">
      <c r="A10" s="3" t="s">
        <v>60</v>
      </c>
      <c r="B10" s="3"/>
      <c r="C10" s="3"/>
      <c r="D10" s="7"/>
      <c r="E10" s="3"/>
      <c r="F10" s="3" t="s">
        <v>49</v>
      </c>
      <c r="G10" s="3"/>
      <c r="H10" s="3" t="s">
        <v>58</v>
      </c>
      <c r="I10" s="4" t="n">
        <v>0.03</v>
      </c>
      <c r="J10" s="9" t="n">
        <v>0.13</v>
      </c>
      <c r="K10" s="9" t="n">
        <v>0.0185</v>
      </c>
      <c r="L10" s="9" t="n">
        <v>0.016</v>
      </c>
      <c r="M10" s="3"/>
      <c r="N10" s="3"/>
      <c r="O10" s="9" t="n">
        <v>0.013</v>
      </c>
      <c r="P10" s="9" t="n">
        <v>-0.0488</v>
      </c>
      <c r="Q10" s="9" t="n">
        <v>-0.0671</v>
      </c>
      <c r="R10" s="10" t="n">
        <v>0</v>
      </c>
      <c r="S10" s="10" t="n">
        <v>-54</v>
      </c>
      <c r="T10" s="10" t="n">
        <v>90</v>
      </c>
      <c r="U10" s="5" t="n">
        <f aca="false">IF(H10="CYL",PI()*J10*(J10+K10)/2,IF(H10="BOX",((J10*K10)+(K10*L10)+(L10*J10))/2,IF(H10="SPH",PI()*J10*J10,-1)))</f>
        <v>0.0023905</v>
      </c>
      <c r="V10" s="5" t="n">
        <f aca="false">IF(H10="CYL",PI()*J10*J10*K10,IF(H10="BOX", J10*K10*L10,IF(H10="SPH",4*PI()*J10*J10*J10/3,-1)))</f>
        <v>3.848E-005</v>
      </c>
      <c r="W10" s="3" t="s">
        <v>51</v>
      </c>
      <c r="X10" s="3"/>
      <c r="Y10" s="9" t="n">
        <v>0.1</v>
      </c>
      <c r="Z10" s="6" t="n">
        <f aca="false">IF(AND(ISBLANK(C10),NOT(ISBLANK(G10))),AD10,0)</f>
        <v>0</v>
      </c>
      <c r="AA10" s="6" t="n">
        <f aca="false">IF(AND(ISBLANK(C10),ISBLANK(G10),ISBLANK(E10)),AD10,0)</f>
        <v>0.1</v>
      </c>
      <c r="AB10" s="6" t="n">
        <f aca="false">IF(ISBLANK(C10),SUMIFS(AD$3:AD$1001,E$3:E$1001,A10),0)</f>
        <v>0</v>
      </c>
      <c r="AC10" s="6" t="n">
        <f aca="false">IF(ISBLANK(C10),AB10+Y10,0)</f>
        <v>0.1</v>
      </c>
      <c r="AD10" s="6" t="n">
        <f aca="false">IF(ISBLANK(C10),AC10*IF(ISBLANK(D10), 1, D10),0)</f>
        <v>0.1</v>
      </c>
      <c r="AE10" s="5" t="n">
        <f aca="false">Y10/V10</f>
        <v>2598.7525987526</v>
      </c>
      <c r="AF10" s="5" t="n">
        <f aca="false">Y10/U10/IF(H10="CYL",0.916,IF(H10="BOX",0.919,IF(H10="SPH",0.915,0)))</f>
        <v>45.5193173741089</v>
      </c>
      <c r="AG10" s="7" t="n">
        <v>300</v>
      </c>
      <c r="AH10" s="4"/>
      <c r="AI10" s="4"/>
      <c r="AJ10" s="4"/>
      <c r="AK10" s="4"/>
      <c r="AL10" s="4"/>
      <c r="AM10" s="4"/>
      <c r="AN10" s="4"/>
      <c r="AO10" s="4"/>
      <c r="AP10" s="4"/>
    </row>
    <row r="11" customFormat="false" ht="13.8" hidden="false" customHeight="false" outlineLevel="0" collapsed="false">
      <c r="A11" s="3" t="s">
        <v>61</v>
      </c>
      <c r="B11" s="3"/>
      <c r="C11" s="3"/>
      <c r="D11" s="7"/>
      <c r="E11" s="3"/>
      <c r="F11" s="3" t="s">
        <v>49</v>
      </c>
      <c r="G11" s="3"/>
      <c r="H11" s="3" t="s">
        <v>58</v>
      </c>
      <c r="I11" s="4" t="n">
        <v>0.03</v>
      </c>
      <c r="J11" s="9" t="n">
        <v>0.13</v>
      </c>
      <c r="K11" s="9" t="n">
        <v>0.0185</v>
      </c>
      <c r="L11" s="9" t="n">
        <v>0.016</v>
      </c>
      <c r="M11" s="3"/>
      <c r="N11" s="3"/>
      <c r="O11" s="9" t="n">
        <v>0.013</v>
      </c>
      <c r="P11" s="9" t="n">
        <v>0.0488</v>
      </c>
      <c r="Q11" s="9" t="n">
        <v>-0.0671</v>
      </c>
      <c r="R11" s="10" t="n">
        <v>0</v>
      </c>
      <c r="S11" s="10" t="n">
        <v>-54</v>
      </c>
      <c r="T11" s="10" t="n">
        <v>-90</v>
      </c>
      <c r="U11" s="5" t="n">
        <f aca="false">IF(H11="CYL",PI()*J11*(J11+K11)/2,IF(H11="BOX",((J11*K11)+(K11*L11)+(L11*J11))/2,IF(H11="SPH",PI()*J11*J11,-1)))</f>
        <v>0.0023905</v>
      </c>
      <c r="V11" s="5" t="n">
        <f aca="false">IF(H11="CYL",PI()*J11*J11*K11,IF(H11="BOX", J11*K11*L11,IF(H11="SPH",4*PI()*J11*J11*J11/3,-1)))</f>
        <v>3.848E-005</v>
      </c>
      <c r="W11" s="3" t="s">
        <v>51</v>
      </c>
      <c r="X11" s="3"/>
      <c r="Y11" s="9" t="n">
        <v>0.1</v>
      </c>
      <c r="Z11" s="6" t="n">
        <f aca="false">IF(AND(ISBLANK(C11),NOT(ISBLANK(G11))),AD11,0)</f>
        <v>0</v>
      </c>
      <c r="AA11" s="6" t="n">
        <f aca="false">IF(AND(ISBLANK(C11),ISBLANK(G11),ISBLANK(E11)),AD11,0)</f>
        <v>0.1</v>
      </c>
      <c r="AB11" s="6" t="n">
        <f aca="false">IF(ISBLANK(C11),SUMIFS(AD$3:AD$1001,E$3:E$1001,A11),0)</f>
        <v>0</v>
      </c>
      <c r="AC11" s="6" t="n">
        <f aca="false">IF(ISBLANK(C11),AB11+Y11,0)</f>
        <v>0.1</v>
      </c>
      <c r="AD11" s="6" t="n">
        <f aca="false">IF(ISBLANK(C11),AC11*IF(ISBLANK(D11), 1, D11),0)</f>
        <v>0.1</v>
      </c>
      <c r="AE11" s="5" t="n">
        <f aca="false">Y11/V11</f>
        <v>2598.7525987526</v>
      </c>
      <c r="AF11" s="5" t="n">
        <f aca="false">Y11/U11/IF(H11="CYL",0.916,IF(H11="BOX",0.919,IF(H11="SPH",0.915,0)))</f>
        <v>45.5193173741089</v>
      </c>
      <c r="AG11" s="7" t="n">
        <v>300</v>
      </c>
      <c r="AH11" s="4"/>
      <c r="AI11" s="4"/>
      <c r="AJ11" s="4"/>
      <c r="AK11" s="4"/>
      <c r="AL11" s="4"/>
      <c r="AM11" s="4"/>
      <c r="AN11" s="4"/>
      <c r="AO11" s="4"/>
      <c r="AP11" s="4"/>
    </row>
    <row r="12" customFormat="false" ht="13.8" hidden="false" customHeight="false" outlineLevel="0" collapsed="false">
      <c r="A12" s="3" t="s">
        <v>62</v>
      </c>
      <c r="B12" s="3"/>
      <c r="C12" s="3"/>
      <c r="D12" s="7"/>
      <c r="E12" s="3"/>
      <c r="F12" s="3" t="s">
        <v>49</v>
      </c>
      <c r="G12" s="3"/>
      <c r="H12" s="3" t="s">
        <v>58</v>
      </c>
      <c r="I12" s="4" t="n">
        <v>0.03</v>
      </c>
      <c r="J12" s="9" t="n">
        <v>0.13</v>
      </c>
      <c r="K12" s="9" t="n">
        <v>0.0185</v>
      </c>
      <c r="L12" s="9" t="n">
        <v>0.016</v>
      </c>
      <c r="M12" s="3"/>
      <c r="N12" s="3"/>
      <c r="O12" s="9" t="n">
        <v>0.013</v>
      </c>
      <c r="P12" s="9" t="n">
        <v>0.0789</v>
      </c>
      <c r="Q12" s="9" t="n">
        <v>0.0256</v>
      </c>
      <c r="R12" s="10" t="n">
        <v>0</v>
      </c>
      <c r="S12" s="10" t="n">
        <v>-18</v>
      </c>
      <c r="T12" s="10" t="n">
        <v>90</v>
      </c>
      <c r="U12" s="5" t="n">
        <f aca="false">IF(H12="CYL",PI()*J12*(J12+K12)/2,IF(H12="BOX",((J12*K12)+(K12*L12)+(L12*J12))/2,IF(H12="SPH",PI()*J12*J12,-1)))</f>
        <v>0.0023905</v>
      </c>
      <c r="V12" s="5" t="n">
        <f aca="false">IF(H12="CYL",PI()*J12*J12*K12,IF(H12="BOX", J12*K12*L12,IF(H12="SPH",4*PI()*J12*J12*J12/3,-1)))</f>
        <v>3.848E-005</v>
      </c>
      <c r="W12" s="3" t="s">
        <v>51</v>
      </c>
      <c r="X12" s="3"/>
      <c r="Y12" s="9" t="n">
        <v>0.1</v>
      </c>
      <c r="Z12" s="6" t="n">
        <f aca="false">IF(AND(ISBLANK(C12),NOT(ISBLANK(G12))),AD12,0)</f>
        <v>0</v>
      </c>
      <c r="AA12" s="6" t="n">
        <f aca="false">IF(AND(ISBLANK(C12),ISBLANK(G12),ISBLANK(E12)),AD12,0)</f>
        <v>0.1</v>
      </c>
      <c r="AB12" s="6" t="n">
        <f aca="false">IF(ISBLANK(C12),SUMIFS(AD$3:AD$1001,E$3:E$1001,A12),0)</f>
        <v>0</v>
      </c>
      <c r="AC12" s="6" t="n">
        <f aca="false">IF(ISBLANK(C12),AB12+Y12,0)</f>
        <v>0.1</v>
      </c>
      <c r="AD12" s="6" t="n">
        <f aca="false">IF(ISBLANK(C12),AC12*IF(ISBLANK(D12), 1, D12),0)</f>
        <v>0.1</v>
      </c>
      <c r="AE12" s="5" t="n">
        <f aca="false">Y12/V12</f>
        <v>2598.7525987526</v>
      </c>
      <c r="AF12" s="5" t="n">
        <f aca="false">Y12/U12/IF(H12="CYL",0.916,IF(H12="BOX",0.919,IF(H12="SPH",0.915,0)))</f>
        <v>45.5193173741089</v>
      </c>
      <c r="AG12" s="7" t="n">
        <v>300</v>
      </c>
      <c r="AH12" s="4"/>
      <c r="AI12" s="4"/>
      <c r="AJ12" s="4"/>
      <c r="AK12" s="4"/>
      <c r="AL12" s="4"/>
      <c r="AM12" s="4"/>
      <c r="AN12" s="4"/>
      <c r="AO12" s="4"/>
      <c r="AP12" s="4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G21" activeCellId="0" sqref="G21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9.96"/>
    <col collapsed="false" customWidth="true" hidden="false" outlineLevel="0" max="3" min="3" style="0" width="3.31"/>
    <col collapsed="false" customWidth="true" hidden="false" outlineLevel="0" max="4" min="4" style="0" width="4.09"/>
    <col collapsed="false" customWidth="true" hidden="false" outlineLevel="0" max="5" min="5" style="0" width="6.59"/>
    <col collapsed="false" customWidth="true" hidden="false" outlineLevel="0" max="6" min="6" style="0" width="4.09"/>
    <col collapsed="false" customWidth="true" hidden="false" outlineLevel="0" max="7" min="7" style="0" width="9.38"/>
    <col collapsed="false" customWidth="true" hidden="false" outlineLevel="0" max="8" min="8" style="0" width="6.21"/>
    <col collapsed="false" customWidth="true" hidden="false" outlineLevel="0" max="9" min="9" style="0" width="4.09"/>
    <col collapsed="false" customWidth="true" hidden="false" outlineLevel="0" max="10" min="10" style="0" width="7.17"/>
    <col collapsed="false" customWidth="true" hidden="false" outlineLevel="0" max="11" min="11" style="0" width="4.09"/>
    <col collapsed="false" customWidth="true" hidden="false" outlineLevel="0" max="12" min="12" style="0" width="9.19"/>
    <col collapsed="false" customWidth="true" hidden="false" outlineLevel="0" max="1025" min="13" style="0" width="9.14"/>
  </cols>
  <sheetData>
    <row r="1" customFormat="false" ht="15" hidden="false" customHeight="false" outlineLevel="0" collapsed="false">
      <c r="A1" s="1" t="s">
        <v>63</v>
      </c>
      <c r="B1" s="1" t="s">
        <v>64</v>
      </c>
      <c r="C1" s="1" t="s">
        <v>2</v>
      </c>
      <c r="D1" s="1" t="s">
        <v>65</v>
      </c>
      <c r="E1" s="1" t="s">
        <v>22</v>
      </c>
      <c r="F1" s="2" t="s">
        <v>20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66</v>
      </c>
    </row>
    <row r="2" customFormat="false" ht="15" hidden="false" customHeight="false" outlineLevel="0" collapsed="false">
      <c r="A2" s="3" t="s">
        <v>48</v>
      </c>
      <c r="B2" s="3" t="s">
        <v>56</v>
      </c>
      <c r="C2" s="3"/>
      <c r="D2" s="3"/>
      <c r="E2" s="3"/>
      <c r="F2" s="4"/>
      <c r="G2" s="4"/>
      <c r="H2" s="4"/>
      <c r="I2" s="4"/>
      <c r="J2" s="4"/>
      <c r="K2" s="4"/>
      <c r="L2" s="4"/>
    </row>
    <row r="3" customFormat="false" ht="15" hidden="false" customHeight="false" outlineLevel="0" collapsed="false">
      <c r="A3" s="3" t="s">
        <v>53</v>
      </c>
      <c r="B3" s="3" t="s">
        <v>57</v>
      </c>
      <c r="C3" s="3"/>
      <c r="D3" s="3"/>
      <c r="E3" s="3"/>
      <c r="F3" s="4"/>
      <c r="G3" s="4"/>
      <c r="H3" s="4"/>
      <c r="I3" s="4"/>
      <c r="J3" s="4"/>
      <c r="K3" s="4"/>
      <c r="L3" s="4"/>
    </row>
    <row r="4" customFormat="false" ht="15" hidden="false" customHeight="false" outlineLevel="0" collapsed="false">
      <c r="A4" s="3" t="s">
        <v>53</v>
      </c>
      <c r="B4" s="3" t="s">
        <v>60</v>
      </c>
      <c r="C4" s="3"/>
      <c r="D4" s="3"/>
      <c r="E4" s="3"/>
      <c r="F4" s="4"/>
      <c r="G4" s="4"/>
      <c r="H4" s="4"/>
      <c r="I4" s="4"/>
      <c r="J4" s="4"/>
      <c r="K4" s="4"/>
      <c r="L4" s="4"/>
    </row>
    <row r="5" customFormat="false" ht="15" hidden="false" customHeight="false" outlineLevel="0" collapsed="false">
      <c r="A5" s="3" t="s">
        <v>53</v>
      </c>
      <c r="B5" s="3" t="s">
        <v>62</v>
      </c>
      <c r="C5" s="3"/>
      <c r="D5" s="3"/>
      <c r="E5" s="3"/>
      <c r="F5" s="4"/>
      <c r="G5" s="4"/>
      <c r="H5" s="4"/>
      <c r="I5" s="4"/>
      <c r="J5" s="4"/>
      <c r="K5" s="4"/>
      <c r="L5" s="4"/>
    </row>
    <row r="6" customFormat="false" ht="15" hidden="false" customHeight="false" outlineLevel="0" collapsed="false">
      <c r="A6" s="3" t="s">
        <v>56</v>
      </c>
      <c r="B6" s="3" t="s">
        <v>55</v>
      </c>
      <c r="C6" s="3"/>
      <c r="D6" s="3"/>
      <c r="E6" s="3"/>
      <c r="F6" s="4"/>
      <c r="G6" s="4"/>
      <c r="H6" s="4"/>
      <c r="I6" s="4"/>
      <c r="J6" s="4"/>
      <c r="K6" s="4"/>
      <c r="L6" s="4"/>
    </row>
    <row r="7" customFormat="false" ht="15" hidden="false" customHeight="false" outlineLevel="0" collapsed="false">
      <c r="A7" s="3" t="s">
        <v>48</v>
      </c>
      <c r="B7" s="3" t="s">
        <v>57</v>
      </c>
      <c r="C7" s="3"/>
      <c r="D7" s="3"/>
      <c r="E7" s="3"/>
      <c r="F7" s="4"/>
      <c r="G7" s="4"/>
      <c r="H7" s="4"/>
      <c r="I7" s="4"/>
      <c r="J7" s="4"/>
      <c r="K7" s="4"/>
      <c r="L7" s="4"/>
    </row>
    <row r="8" customFormat="false" ht="15" hidden="false" customHeight="false" outlineLevel="0" collapsed="false">
      <c r="A8" s="3" t="s">
        <v>48</v>
      </c>
      <c r="B8" s="3" t="s">
        <v>59</v>
      </c>
      <c r="C8" s="3"/>
      <c r="D8" s="3"/>
      <c r="E8" s="3"/>
      <c r="F8" s="4"/>
      <c r="G8" s="4"/>
      <c r="H8" s="4"/>
      <c r="I8" s="4"/>
      <c r="J8" s="4"/>
      <c r="K8" s="4"/>
      <c r="L8" s="4"/>
    </row>
    <row r="9" customFormat="false" ht="15" hidden="false" customHeight="false" outlineLevel="0" collapsed="false">
      <c r="A9" s="3" t="s">
        <v>48</v>
      </c>
      <c r="B9" s="3" t="s">
        <v>61</v>
      </c>
      <c r="C9" s="3"/>
      <c r="D9" s="3"/>
      <c r="E9" s="3"/>
      <c r="F9" s="4"/>
      <c r="G9" s="4"/>
      <c r="H9" s="4"/>
      <c r="I9" s="4"/>
      <c r="J9" s="4"/>
      <c r="K9" s="4"/>
      <c r="L9" s="4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2021-10-07T10:44:50Z</dcterms:created>
  <dc:creator>openpyxl</dc:creator>
  <dc:description/>
  <dc:language>en-US</dc:language>
  <cp:lastModifiedBy/>
  <dcterms:modified xsi:type="dcterms:W3CDTF">2022-02-04T07:22:29Z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